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<sst xmlns="http://schemas.openxmlformats.org/spreadsheetml/2006/main" count="53" uniqueCount="32">
  <si>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№ п/п</t>
  </si>
  <si>
    <t>Наименование продукции</t>
  </si>
  <si>
    <t>Ед. изм.</t>
  </si>
  <si>
    <t>Кол-во</t>
  </si>
  <si>
    <t>Измерительный комплекс СГ-ЭКВЗ-Р-1,0-40/1,6, в составе;
– Счетчик RABO G25 (Qmax/Qmin = 50, Ду = 50мм, вход газа – справа);
– Корректор ЕК-270 с преобразователем перепада давления</t>
  </si>
  <si>
    <t>шт</t>
  </si>
  <si>
    <t>Измерительный комплекс СГ-ЭКВЗ-Р-0,5-65/1,6, в составе;
– Счетчик RABO G40 (Qmax/Qmin = 30, Ду = 50мм, вход газа – слева);
– Корректор ЕК-270 с преобразователем перепада давления</t>
  </si>
  <si>
    <t>Измерительный комплекс СГ-ЭКВЗ-Р-0,75-100/1,6, в составе;
– Счетчик RABO G65 (Qmax/Qmin = 50, Ду = 50мм, вход газа – слева);
– Корректор ЕК-270 с преобразователем перепада давления</t>
  </si>
  <si>
    <t>Измерительный комплекс СГ-ЭКВЗ-Р-0,5-100/1,6, в составе;
– Счетчик RABO G65 (Qmax/Qmin = 30, Ду = 50мм, вход газа – слева);
– Корректор ЕК-270 с преобразователем перепада давления</t>
  </si>
  <si>
    <t>Измерительный комплекс СГ-ЭКВЗ-Р-0,75-160/1,6, в составе;
– Счетчик RABO G100 (Qmax/Qmin =100, Ду = 80мм, вход газа – слева);
– Корректор ЕК-270 с преобразователем перепада давления</t>
  </si>
  <si>
    <t>Измерительный комплекс СГ-ЭКВЗ-Р-0,5-160/1,6, в составе;
– Счетчик RABO G100 (Qmax/Qmin = 50, Ду = 80мм, вход газа – слева);
– Корректор ЕК-270 с преобразователем перепада давления</t>
  </si>
  <si>
    <t>Измерительный комплекс СГ-ЭКВЗ-Р-0,5-160/1,6, в составе;
– Счетчик RABO G100 (Qmax/Qmin = 30, Ду = 80мм, вход газа – справа);
– Корректор ЕК-270 с преобразователем перепада давления</t>
  </si>
  <si>
    <t>Измерительный комплекс СГ-ЭКВЗ-Р-1,0-160/1,6, в составе;
– Счетчик RABO G100 (Qmax/Qmin = 30, Ду = 80мм, вход газа – справа);
– Корректор ЕК-270 с преобразователем перепада давления</t>
  </si>
  <si>
    <t>Измерительный комплекс СГ-ЭКВЗ-Р-0,75-250/1,6, в составе;
– Счетчик RABO G160 (Qmax/Qmin = 50, Ду = 80мм, вход газа – справа);
– Корректор ЕК-270 с преобразователем перепада давления</t>
  </si>
  <si>
    <t>Измерительный комплекс СГ-ЭКВЗ-Р-0,75-250/1,6, в составе;
– Счетчик RABO G160 (Qmax/Qmin = 50, Ду = 80мм, вход газа – слева);
– Корректор ЕК-270 с преобразователем перепада давления</t>
  </si>
  <si>
    <t>Измерительный комплекс СГ-ЭКВЗ-Р-0,5-250/1,6, в составе;
– Счетчик RABO G160 (Qmax/Qmin = 50, Ду = 80мм, вход газа – слева);
– Корректор ЕК-270 с преобразователем перепада давления</t>
  </si>
  <si>
    <t>Измерительный комплекс СГ-ЭКВЗ-Р-0,75-250/1,6, в составе;
– Счетчик RABO G160 (Qmax/Qmin =30, Ду = 80мм, вход газа – справа);
– Корректор ЕК-270 с преобразователем перепада давления</t>
  </si>
  <si>
    <t>Измерительный комплекс СГ-ЭКВЗ-Р-0,75-400/1,6, в составе;
– Счетчик RABO G250 (Qmax/Qmin =50, Ду = 100мм, вход газа – справа);
– Корректор ЕК-270 с преобразователем перепада давления</t>
  </si>
  <si>
    <t>Измерительный комплекс СГ-ЭКВЗ-Р-0,5-400/1,6, в составе;
– Счетчик RABO G250 (Qmax/Qmin =100, Ду =100мм, вход газа – слева);
– Корректор ЕК-270 с преобразователем перепада давления</t>
  </si>
  <si>
    <t>Измерительный комплекс СГ-ЭКВЗ-Р-0,5-400/1,6, в составе;
– Счетчик RABO G250 (Qmax/Qmin = 50, Ду = 100мм, вход газа – слева);
– Корректор ЕК-270 с преобразователем перепада давления</t>
  </si>
  <si>
    <t>Измерительный комплекс СГ-ЭКВЗ-Р-0,75-650/1,6, в составе;
– Счетчик RABO G400 (Qmax/Qmin =100, Ду =100мм, вход газа – слева);
– Корректор ЕК-270 с преобразователем перепада давления</t>
  </si>
  <si>
    <t>Измерительный комплекс СГ-ЭКВЗ-Р-0,75-650/1,6, в составе;
– Счетчик RABO G400 (Qmax/Qmin =50, Ду =100мм, вход газа – справа);
– Корректор ЕК-270 с преобразователем перепада давления</t>
  </si>
  <si>
    <t>Измерительный комплекс СГ-ЭКВЗ-Р-0,75-650/1,6, в составе;
– Счетчик RABO G400 (Qmax/Qmin=100, Ду=100мм, вход газа – справа);
– Корректор ЕК-270 с преобразователем перепада давления</t>
  </si>
  <si>
    <t>Измерительный комплекс СГ-ЭКВЗ-Р-0,5-650/1,6, в составе;
– Счетчик RABO G400 (Qmax/Qmin = 30, Ду = 100мм, вход газа – слева);
– Корректор ЕК-270 с преобразователем перепада давления</t>
  </si>
  <si>
    <t>Измерительный комплекс СГ-ЭКВЗ-Р-0,5-650/1,6, в составе;
– Счетчик RABO G400 (Qmax/Qmin =50, Ду =100мм, вход газа – справа);
– Корректор ЕК-270 с преобразователем перепада давления</t>
  </si>
  <si>
    <t>Итого:</t>
  </si>
  <si>
    <t>НДС (в т.ч.):</t>
  </si>
  <si>
    <t>Цена за ед. без НДС (руб.)</t>
  </si>
  <si>
    <t>Сумма без НДС (руб.)</t>
  </si>
  <si>
    <t>Сумма НДС (20%) (руб.)</t>
  </si>
  <si>
    <t>Сумма с НДС (руб.)</t>
  </si>
  <si>
    <t>Приложение 1
к Объявлению о проведении Открытых Конкурсных Торгов с предварительной квалификацией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</si>
</sst>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NumberFormat="1" applyFont="1" applyAlignment="1">
      <alignment horizontal="right" wrapText="1"/>
    </xf>
    <xf numFmtId="0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right" wrapText="1"/>
    </xf>
    <xf numFmtId="0" fontId="3" fillId="0" borderId="0" xfId="0" applyNumberFormat="1" applyFont="1" applyAlignment="1">
      <alignment horizontal="center"/>
    </xf>
    <xf numFmtId="0" fontId="4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vertical="center" wrapText="1"/>
    </xf>
    <xf numFmtId="0" fontId="4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2" fontId="2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38" fillId="0" borderId="0" xfId="0" applyFont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PageLayoutView="0" workbookViewId="0" topLeftCell="A16">
      <selection activeCell="C2" sqref="C2"/>
    </sheetView>
  </sheetViews>
  <sheetFormatPr defaultColWidth="9.140625" defaultRowHeight="15"/>
  <cols>
    <col min="1" max="1" width="4.28125" style="0" customWidth="1"/>
    <col min="2" max="2" width="26.7109375" style="0" customWidth="1"/>
    <col min="3" max="3" width="32.57421875" style="0" customWidth="1"/>
    <col min="4" max="4" width="6.7109375" style="0" customWidth="1"/>
    <col min="5" max="5" width="7.8515625" style="0" customWidth="1"/>
    <col min="6" max="6" width="11.57421875" style="0" customWidth="1"/>
    <col min="7" max="7" width="14.140625" style="0" customWidth="1"/>
    <col min="8" max="8" width="15.57421875" style="0" customWidth="1"/>
    <col min="9" max="9" width="13.140625" style="0" customWidth="1"/>
  </cols>
  <sheetData>
    <row r="1" spans="3:9" ht="29.25" customHeight="1">
      <c r="C1" s="6" t="s">
        <v>31</v>
      </c>
      <c r="D1" s="6"/>
      <c r="E1" s="6"/>
      <c r="F1" s="6"/>
      <c r="G1" s="6"/>
      <c r="H1" s="6"/>
      <c r="I1" s="6"/>
    </row>
    <row r="2" spans="3:9" ht="15">
      <c r="C2" s="1"/>
      <c r="D2" s="1"/>
      <c r="E2" s="1"/>
      <c r="F2" s="1"/>
      <c r="G2" s="1"/>
      <c r="H2" s="1"/>
      <c r="I2" s="1"/>
    </row>
    <row r="3" spans="1:9" ht="15.75">
      <c r="A3" s="7"/>
      <c r="B3" s="7"/>
      <c r="C3" s="7"/>
      <c r="D3" s="7"/>
      <c r="E3" s="7"/>
      <c r="F3" s="7"/>
      <c r="G3" s="7"/>
      <c r="H3" s="7"/>
      <c r="I3" s="7"/>
    </row>
    <row r="4" ht="22.5" customHeight="1">
      <c r="I4" s="16"/>
    </row>
    <row r="5" spans="1:11" ht="36">
      <c r="A5" s="5" t="s">
        <v>0</v>
      </c>
      <c r="B5" s="8" t="s">
        <v>1</v>
      </c>
      <c r="C5" s="8"/>
      <c r="D5" s="5" t="s">
        <v>2</v>
      </c>
      <c r="E5" s="5" t="s">
        <v>3</v>
      </c>
      <c r="F5" s="5" t="s">
        <v>27</v>
      </c>
      <c r="G5" s="5" t="s">
        <v>28</v>
      </c>
      <c r="H5" s="5" t="s">
        <v>29</v>
      </c>
      <c r="I5" s="5" t="s">
        <v>30</v>
      </c>
      <c r="K5" s="4">
        <v>0.9453607744</v>
      </c>
    </row>
    <row r="6" spans="1:9" ht="46.5" customHeight="1">
      <c r="A6" s="3">
        <v>1</v>
      </c>
      <c r="B6" s="9" t="s">
        <v>4</v>
      </c>
      <c r="C6" s="9"/>
      <c r="D6" s="2" t="s">
        <v>5</v>
      </c>
      <c r="E6" s="3">
        <v>1</v>
      </c>
      <c r="F6" s="13">
        <f>(I6-H6)/E6</f>
        <v>179807.61929088001</v>
      </c>
      <c r="G6" s="13">
        <f>F6*E6</f>
        <v>179807.61929088001</v>
      </c>
      <c r="H6" s="13">
        <f>I6-I6/1.2</f>
        <v>35961.52385817599</v>
      </c>
      <c r="I6" s="13">
        <f>228240*$K$5</f>
        <v>215769.143149056</v>
      </c>
    </row>
    <row r="7" spans="1:9" ht="46.5" customHeight="1">
      <c r="A7" s="3">
        <v>2</v>
      </c>
      <c r="B7" s="9" t="s">
        <v>4</v>
      </c>
      <c r="C7" s="9"/>
      <c r="D7" s="2" t="s">
        <v>5</v>
      </c>
      <c r="E7" s="3">
        <v>1</v>
      </c>
      <c r="F7" s="13">
        <f aca="true" t="shared" si="0" ref="F7:F26">(I7-H7)/E7</f>
        <v>179807.61929088001</v>
      </c>
      <c r="G7" s="13">
        <f aca="true" t="shared" si="1" ref="G7:G26">F7*E7</f>
        <v>179807.61929088001</v>
      </c>
      <c r="H7" s="13">
        <f aca="true" t="shared" si="2" ref="H7:H26">I7-I7/1.2</f>
        <v>35961.52385817599</v>
      </c>
      <c r="I7" s="13">
        <f>228240*$K$5</f>
        <v>215769.143149056</v>
      </c>
    </row>
    <row r="8" spans="1:9" ht="46.5" customHeight="1">
      <c r="A8" s="3">
        <v>3</v>
      </c>
      <c r="B8" s="9" t="s">
        <v>6</v>
      </c>
      <c r="C8" s="9"/>
      <c r="D8" s="2" t="s">
        <v>5</v>
      </c>
      <c r="E8" s="3">
        <v>1</v>
      </c>
      <c r="F8" s="13">
        <f t="shared" si="0"/>
        <v>175978.90815456002</v>
      </c>
      <c r="G8" s="13">
        <f t="shared" si="1"/>
        <v>175978.90815456002</v>
      </c>
      <c r="H8" s="13">
        <f t="shared" si="2"/>
        <v>35195.78163091198</v>
      </c>
      <c r="I8" s="13">
        <f>223380*$K$5</f>
        <v>211174.689785472</v>
      </c>
    </row>
    <row r="9" spans="1:9" ht="46.5" customHeight="1">
      <c r="A9" s="3">
        <v>4</v>
      </c>
      <c r="B9" s="9" t="s">
        <v>7</v>
      </c>
      <c r="C9" s="9"/>
      <c r="D9" s="2" t="s">
        <v>5</v>
      </c>
      <c r="E9" s="3">
        <v>1</v>
      </c>
      <c r="F9" s="13">
        <f t="shared" si="0"/>
        <v>179807.61929088001</v>
      </c>
      <c r="G9" s="13">
        <f t="shared" si="1"/>
        <v>179807.61929088001</v>
      </c>
      <c r="H9" s="13">
        <f t="shared" si="2"/>
        <v>35961.52385817599</v>
      </c>
      <c r="I9" s="13">
        <f>228240*$K$5</f>
        <v>215769.143149056</v>
      </c>
    </row>
    <row r="10" spans="1:9" ht="46.5" customHeight="1">
      <c r="A10" s="3">
        <v>5</v>
      </c>
      <c r="B10" s="10" t="s">
        <v>8</v>
      </c>
      <c r="C10" s="10"/>
      <c r="D10" s="2" t="s">
        <v>5</v>
      </c>
      <c r="E10" s="3">
        <v>2</v>
      </c>
      <c r="F10" s="13">
        <f t="shared" si="0"/>
        <v>175978.90815456002</v>
      </c>
      <c r="G10" s="13">
        <f t="shared" si="1"/>
        <v>351957.81630912004</v>
      </c>
      <c r="H10" s="13">
        <f t="shared" si="2"/>
        <v>70391.56326182396</v>
      </c>
      <c r="I10" s="13">
        <f>(223380*$K$5)*2</f>
        <v>422349.379570944</v>
      </c>
    </row>
    <row r="11" spans="1:9" ht="46.5" customHeight="1">
      <c r="A11" s="3">
        <v>6</v>
      </c>
      <c r="B11" s="10" t="s">
        <v>9</v>
      </c>
      <c r="C11" s="10"/>
      <c r="D11" s="2" t="s">
        <v>5</v>
      </c>
      <c r="E11" s="3">
        <v>1</v>
      </c>
      <c r="F11" s="13">
        <f t="shared" si="0"/>
        <v>196635.0410752</v>
      </c>
      <c r="G11" s="13">
        <f t="shared" si="1"/>
        <v>196635.0410752</v>
      </c>
      <c r="H11" s="13">
        <f t="shared" si="2"/>
        <v>39327.00821504</v>
      </c>
      <c r="I11" s="13">
        <f>249600*$K$5</f>
        <v>235962.04929024</v>
      </c>
    </row>
    <row r="12" spans="1:9" ht="46.5" customHeight="1">
      <c r="A12" s="3">
        <v>7</v>
      </c>
      <c r="B12" s="10" t="s">
        <v>10</v>
      </c>
      <c r="C12" s="10"/>
      <c r="D12" s="2" t="s">
        <v>5</v>
      </c>
      <c r="E12" s="3">
        <v>1</v>
      </c>
      <c r="F12" s="13">
        <f t="shared" si="0"/>
        <v>195169.73187488</v>
      </c>
      <c r="G12" s="13">
        <f t="shared" si="1"/>
        <v>195169.73187488</v>
      </c>
      <c r="H12" s="13">
        <f t="shared" si="2"/>
        <v>39033.94637497599</v>
      </c>
      <c r="I12" s="13">
        <f>247740*$K$5</f>
        <v>234203.678249856</v>
      </c>
    </row>
    <row r="13" spans="1:9" ht="46.5" customHeight="1">
      <c r="A13" s="3">
        <v>8</v>
      </c>
      <c r="B13" s="9" t="s">
        <v>11</v>
      </c>
      <c r="C13" s="9"/>
      <c r="D13" s="2" t="s">
        <v>5</v>
      </c>
      <c r="E13" s="3">
        <v>1</v>
      </c>
      <c r="F13" s="13">
        <f t="shared" si="0"/>
        <v>191341.02073856</v>
      </c>
      <c r="G13" s="13">
        <f t="shared" si="1"/>
        <v>191341.02073856</v>
      </c>
      <c r="H13" s="13">
        <f t="shared" si="2"/>
        <v>38268.20414771198</v>
      </c>
      <c r="I13" s="13">
        <f>242880*$K$5</f>
        <v>229609.224886272</v>
      </c>
    </row>
    <row r="14" spans="1:9" ht="46.5" customHeight="1">
      <c r="A14" s="3">
        <v>9</v>
      </c>
      <c r="B14" s="10" t="s">
        <v>12</v>
      </c>
      <c r="C14" s="10"/>
      <c r="D14" s="2" t="s">
        <v>5</v>
      </c>
      <c r="E14" s="3">
        <v>1</v>
      </c>
      <c r="F14" s="13">
        <f t="shared" si="0"/>
        <v>191341.02073856</v>
      </c>
      <c r="G14" s="13">
        <f t="shared" si="1"/>
        <v>191341.02073856</v>
      </c>
      <c r="H14" s="13">
        <f t="shared" si="2"/>
        <v>38268.20414771198</v>
      </c>
      <c r="I14" s="13">
        <f>242880*$K$5</f>
        <v>229609.224886272</v>
      </c>
    </row>
    <row r="15" spans="1:9" ht="46.5" customHeight="1">
      <c r="A15" s="3">
        <v>10</v>
      </c>
      <c r="B15" s="10" t="s">
        <v>13</v>
      </c>
      <c r="C15" s="10"/>
      <c r="D15" s="2" t="s">
        <v>5</v>
      </c>
      <c r="E15" s="3">
        <v>2</v>
      </c>
      <c r="F15" s="13">
        <f t="shared" si="0"/>
        <v>227926.48270784</v>
      </c>
      <c r="G15" s="13">
        <f t="shared" si="1"/>
        <v>455852.96541568</v>
      </c>
      <c r="H15" s="13">
        <f t="shared" si="2"/>
        <v>91170.59308313596</v>
      </c>
      <c r="I15" s="13">
        <f>(289320*$K$5)*2</f>
        <v>547023.558498816</v>
      </c>
    </row>
    <row r="16" spans="1:9" ht="46.5" customHeight="1">
      <c r="A16" s="3">
        <v>11</v>
      </c>
      <c r="B16" s="9" t="s">
        <v>14</v>
      </c>
      <c r="C16" s="9"/>
      <c r="D16" s="2" t="s">
        <v>5</v>
      </c>
      <c r="E16" s="3">
        <v>1</v>
      </c>
      <c r="F16" s="13">
        <f t="shared" si="0"/>
        <v>227926.48270784</v>
      </c>
      <c r="G16" s="13">
        <f t="shared" si="1"/>
        <v>227926.48270784</v>
      </c>
      <c r="H16" s="13">
        <f t="shared" si="2"/>
        <v>45585.29654156798</v>
      </c>
      <c r="I16" s="13">
        <f>289320*$K$5</f>
        <v>273511.779249408</v>
      </c>
    </row>
    <row r="17" spans="1:9" ht="46.5" customHeight="1">
      <c r="A17" s="3">
        <v>12</v>
      </c>
      <c r="B17" s="10" t="s">
        <v>15</v>
      </c>
      <c r="C17" s="10"/>
      <c r="D17" s="2" t="s">
        <v>5</v>
      </c>
      <c r="E17" s="3">
        <v>1</v>
      </c>
      <c r="F17" s="13">
        <f t="shared" si="0"/>
        <v>227926.48270784</v>
      </c>
      <c r="G17" s="13">
        <f t="shared" si="1"/>
        <v>227926.48270784</v>
      </c>
      <c r="H17" s="13">
        <f t="shared" si="2"/>
        <v>45585.29654156798</v>
      </c>
      <c r="I17" s="13">
        <f>289320*$K$5</f>
        <v>273511.779249408</v>
      </c>
    </row>
    <row r="18" spans="1:9" ht="46.5" customHeight="1">
      <c r="A18" s="3">
        <v>13</v>
      </c>
      <c r="B18" s="10" t="s">
        <v>16</v>
      </c>
      <c r="C18" s="10"/>
      <c r="D18" s="2" t="s">
        <v>5</v>
      </c>
      <c r="E18" s="3">
        <v>1</v>
      </c>
      <c r="F18" s="13">
        <f t="shared" si="0"/>
        <v>224097.77157152</v>
      </c>
      <c r="G18" s="13">
        <f t="shared" si="1"/>
        <v>224097.77157152</v>
      </c>
      <c r="H18" s="13">
        <f t="shared" si="2"/>
        <v>44819.554314304</v>
      </c>
      <c r="I18" s="13">
        <f>284460*$K$5</f>
        <v>268917.325885824</v>
      </c>
    </row>
    <row r="19" spans="1:9" ht="46.5" customHeight="1">
      <c r="A19" s="3">
        <v>14</v>
      </c>
      <c r="B19" s="9" t="s">
        <v>17</v>
      </c>
      <c r="C19" s="9"/>
      <c r="D19" s="2" t="s">
        <v>5</v>
      </c>
      <c r="E19" s="3">
        <v>1</v>
      </c>
      <c r="F19" s="13">
        <f t="shared" si="0"/>
        <v>270184.10932352004</v>
      </c>
      <c r="G19" s="13">
        <f t="shared" si="1"/>
        <v>270184.10932352004</v>
      </c>
      <c r="H19" s="13">
        <f t="shared" si="2"/>
        <v>54036.82186470396</v>
      </c>
      <c r="I19" s="13">
        <f>342960*$K$5</f>
        <v>324220.931188224</v>
      </c>
    </row>
    <row r="20" spans="1:9" ht="46.5" customHeight="1">
      <c r="A20" s="3">
        <v>15</v>
      </c>
      <c r="B20" s="10" t="s">
        <v>18</v>
      </c>
      <c r="C20" s="10"/>
      <c r="D20" s="2" t="s">
        <v>5</v>
      </c>
      <c r="E20" s="3">
        <v>1</v>
      </c>
      <c r="F20" s="13">
        <f t="shared" si="0"/>
        <v>271649.41852384</v>
      </c>
      <c r="G20" s="13">
        <f t="shared" si="1"/>
        <v>271649.41852384</v>
      </c>
      <c r="H20" s="13">
        <f t="shared" si="2"/>
        <v>54329.88370476797</v>
      </c>
      <c r="I20" s="13">
        <f>344820*$K$5</f>
        <v>325979.302228608</v>
      </c>
    </row>
    <row r="21" spans="1:9" ht="46.5" customHeight="1">
      <c r="A21" s="3">
        <v>16</v>
      </c>
      <c r="B21" s="9" t="s">
        <v>19</v>
      </c>
      <c r="C21" s="9"/>
      <c r="D21" s="2" t="s">
        <v>5</v>
      </c>
      <c r="E21" s="3">
        <v>1</v>
      </c>
      <c r="F21" s="13">
        <f t="shared" si="0"/>
        <v>270184.10932352004</v>
      </c>
      <c r="G21" s="13">
        <f t="shared" si="1"/>
        <v>270184.10932352004</v>
      </c>
      <c r="H21" s="13">
        <f t="shared" si="2"/>
        <v>54036.82186470396</v>
      </c>
      <c r="I21" s="13">
        <f>342960*$K$5</f>
        <v>324220.931188224</v>
      </c>
    </row>
    <row r="22" spans="1:9" ht="46.5" customHeight="1">
      <c r="A22" s="3">
        <v>17</v>
      </c>
      <c r="B22" s="10" t="s">
        <v>20</v>
      </c>
      <c r="C22" s="10"/>
      <c r="D22" s="2" t="s">
        <v>5</v>
      </c>
      <c r="E22" s="3">
        <v>1</v>
      </c>
      <c r="F22" s="13">
        <f t="shared" si="0"/>
        <v>365051.06303456</v>
      </c>
      <c r="G22" s="13">
        <f t="shared" si="1"/>
        <v>365051.06303456</v>
      </c>
      <c r="H22" s="13">
        <f t="shared" si="2"/>
        <v>73010.21260691201</v>
      </c>
      <c r="I22" s="13">
        <f>463380*$K$5</f>
        <v>438061.275641472</v>
      </c>
    </row>
    <row r="23" spans="1:9" ht="46.5" customHeight="1">
      <c r="A23" s="3">
        <v>18</v>
      </c>
      <c r="B23" s="10" t="s">
        <v>21</v>
      </c>
      <c r="C23" s="10"/>
      <c r="D23" s="2" t="s">
        <v>5</v>
      </c>
      <c r="E23" s="3">
        <v>1</v>
      </c>
      <c r="F23" s="13">
        <f t="shared" si="0"/>
        <v>363585.75383423996</v>
      </c>
      <c r="G23" s="13">
        <f t="shared" si="1"/>
        <v>363585.75383423996</v>
      </c>
      <c r="H23" s="13">
        <f t="shared" si="2"/>
        <v>72717.150766848</v>
      </c>
      <c r="I23" s="13">
        <f>461520*$K$5</f>
        <v>436302.90460108797</v>
      </c>
    </row>
    <row r="24" spans="1:9" ht="46.5" customHeight="1">
      <c r="A24" s="3">
        <v>19</v>
      </c>
      <c r="B24" s="9" t="s">
        <v>22</v>
      </c>
      <c r="C24" s="9"/>
      <c r="D24" s="2" t="s">
        <v>5</v>
      </c>
      <c r="E24" s="3">
        <v>1</v>
      </c>
      <c r="F24" s="13">
        <f t="shared" si="0"/>
        <v>365051.06303456</v>
      </c>
      <c r="G24" s="13">
        <f t="shared" si="1"/>
        <v>365051.06303456</v>
      </c>
      <c r="H24" s="13">
        <f t="shared" si="2"/>
        <v>73010.21260691201</v>
      </c>
      <c r="I24" s="13">
        <f>463380*$K$5</f>
        <v>438061.275641472</v>
      </c>
    </row>
    <row r="25" spans="1:9" ht="46.5" customHeight="1">
      <c r="A25" s="3">
        <v>20</v>
      </c>
      <c r="B25" s="10" t="s">
        <v>23</v>
      </c>
      <c r="C25" s="10"/>
      <c r="D25" s="2" t="s">
        <v>5</v>
      </c>
      <c r="E25" s="3">
        <v>1</v>
      </c>
      <c r="F25" s="13">
        <f t="shared" si="0"/>
        <v>359757.04269792006</v>
      </c>
      <c r="G25" s="13">
        <f t="shared" si="1"/>
        <v>359757.04269792006</v>
      </c>
      <c r="H25" s="13">
        <f t="shared" si="2"/>
        <v>71951.40853958396</v>
      </c>
      <c r="I25" s="13">
        <f>456660*$K$5</f>
        <v>431708.451237504</v>
      </c>
    </row>
    <row r="26" spans="1:9" ht="46.5" customHeight="1">
      <c r="A26" s="3">
        <v>21</v>
      </c>
      <c r="B26" s="9" t="s">
        <v>24</v>
      </c>
      <c r="C26" s="9"/>
      <c r="D26" s="2" t="s">
        <v>5</v>
      </c>
      <c r="E26" s="3">
        <v>2</v>
      </c>
      <c r="F26" s="13">
        <f t="shared" si="0"/>
        <v>363585.75383423996</v>
      </c>
      <c r="G26" s="13">
        <f t="shared" si="1"/>
        <v>727171.5076684799</v>
      </c>
      <c r="H26" s="13">
        <f t="shared" si="2"/>
        <v>145434.301533696</v>
      </c>
      <c r="I26" s="13">
        <f>(461520*$K$5)*2</f>
        <v>872605.8092021759</v>
      </c>
    </row>
    <row r="27" spans="1:9" ht="15">
      <c r="A27" s="11" t="s">
        <v>25</v>
      </c>
      <c r="B27" s="11"/>
      <c r="C27" s="11"/>
      <c r="D27" s="11"/>
      <c r="E27" s="11"/>
      <c r="F27" s="11"/>
      <c r="G27" s="11"/>
      <c r="H27" s="11"/>
      <c r="I27" s="14">
        <f>SUM(I6:I26)</f>
        <v>7164340.999928447</v>
      </c>
    </row>
    <row r="28" spans="1:9" ht="15">
      <c r="A28" s="12" t="s">
        <v>26</v>
      </c>
      <c r="B28" s="12"/>
      <c r="C28" s="12"/>
      <c r="D28" s="12"/>
      <c r="E28" s="12"/>
      <c r="F28" s="12"/>
      <c r="G28" s="12"/>
      <c r="H28" s="12"/>
      <c r="I28" s="15">
        <f>SUM(H6:H26)</f>
        <v>1194056.8333214077</v>
      </c>
    </row>
  </sheetData>
  <sheetProtection/>
  <mergeCells count="26">
    <mergeCell ref="A27:H27"/>
    <mergeCell ref="A28:H28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C1:I1"/>
    <mergeCell ref="A3:I3"/>
    <mergeCell ref="B5:C5"/>
    <mergeCell ref="B6:C6"/>
    <mergeCell ref="B7:C7"/>
    <mergeCell ref="B8:C8"/>
  </mergeCells>
  <printOptions/>
  <pageMargins left="0.7086614173228347" right="0.11811023622047245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Царева Татьяна Николаевна</dc:creator>
  <cp:keywords/>
  <dc:description/>
  <cp:lastModifiedBy>Царева Татьяна Николаевна</cp:lastModifiedBy>
  <cp:lastPrinted>2020-02-11T05:37:00Z</cp:lastPrinted>
  <dcterms:created xsi:type="dcterms:W3CDTF">2020-02-10T08:03:46Z</dcterms:created>
  <dcterms:modified xsi:type="dcterms:W3CDTF">2020-02-11T10:37:31Z</dcterms:modified>
  <cp:category/>
  <cp:version/>
  <cp:contentType/>
  <cp:contentStatus/>
</cp:coreProperties>
</file>